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1" i="1" l="1"/>
  <c r="G31" i="1" s="1"/>
  <c r="I32" i="1"/>
  <c r="A31" i="1"/>
  <c r="H30" i="1"/>
  <c r="G30" i="1"/>
  <c r="F25" i="1"/>
  <c r="H25" i="1" s="1"/>
  <c r="I19" i="1"/>
  <c r="I20" i="1" s="1"/>
  <c r="I26" i="1"/>
  <c r="A25" i="1"/>
  <c r="H24" i="1"/>
  <c r="G24" i="1"/>
  <c r="H19" i="1"/>
  <c r="G19" i="1"/>
  <c r="A19" i="1"/>
  <c r="H18" i="1"/>
  <c r="G18" i="1"/>
  <c r="I13" i="1"/>
  <c r="I14" i="1" s="1"/>
  <c r="H13" i="1"/>
  <c r="G13" i="1"/>
  <c r="A13" i="1"/>
  <c r="H12" i="1"/>
  <c r="G12" i="1"/>
  <c r="G20" i="1" l="1"/>
  <c r="G14" i="1"/>
  <c r="J14" i="1" s="1"/>
  <c r="L14" i="1" s="1"/>
  <c r="H26" i="1"/>
  <c r="H14" i="1"/>
  <c r="H20" i="1"/>
  <c r="J20" i="1" s="1"/>
  <c r="L20" i="1" s="1"/>
  <c r="H31" i="1"/>
  <c r="H32" i="1" s="1"/>
  <c r="G32" i="1"/>
  <c r="G25" i="1"/>
  <c r="G26" i="1" s="1"/>
  <c r="K14" i="1" l="1"/>
  <c r="M14" i="1" s="1"/>
  <c r="N14" i="1" s="1"/>
  <c r="J32" i="1"/>
  <c r="K32" i="1" s="1"/>
  <c r="J26" i="1"/>
  <c r="L26" i="1" s="1"/>
  <c r="K20" i="1"/>
  <c r="M20" i="1" s="1"/>
  <c r="N20" i="1" s="1"/>
  <c r="O20" i="1" s="1"/>
  <c r="O21" i="1" s="1"/>
  <c r="L32" i="1" l="1"/>
  <c r="M32" i="1" s="1"/>
  <c r="K26" i="1"/>
  <c r="M26" i="1" s="1"/>
  <c r="N26" i="1" s="1"/>
  <c r="O26" i="1" s="1"/>
  <c r="O27" i="1" s="1"/>
  <c r="O14" i="1"/>
  <c r="O15" i="1" s="1"/>
  <c r="N32" i="1" l="1"/>
  <c r="O32" i="1" s="1"/>
  <c r="O33" i="1" s="1"/>
</calcChain>
</file>

<file path=xl/sharedStrings.xml><?xml version="1.0" encoding="utf-8"?>
<sst xmlns="http://schemas.openxmlformats.org/spreadsheetml/2006/main" count="85" uniqueCount="64">
  <si>
    <t>№</t>
  </si>
  <si>
    <t>Режим</t>
  </si>
  <si>
    <t>Кол-во</t>
  </si>
  <si>
    <t>Ставка</t>
  </si>
  <si>
    <t>Начисление</t>
  </si>
  <si>
    <t>Отпускные</t>
  </si>
  <si>
    <t xml:space="preserve">Оплата </t>
  </si>
  <si>
    <t>Итого</t>
  </si>
  <si>
    <t>Страховые</t>
  </si>
  <si>
    <t>Накладные</t>
  </si>
  <si>
    <t>Рента-</t>
  </si>
  <si>
    <t>Налог</t>
  </si>
  <si>
    <t>Общая</t>
  </si>
  <si>
    <t>п/п</t>
  </si>
  <si>
    <t>Нименование поста/</t>
  </si>
  <si>
    <t>работы</t>
  </si>
  <si>
    <t>часов</t>
  </si>
  <si>
    <t>сотрудника</t>
  </si>
  <si>
    <t>чел.</t>
  </si>
  <si>
    <t>ФОТ</t>
  </si>
  <si>
    <t>праздничных</t>
  </si>
  <si>
    <t xml:space="preserve">ФОТ </t>
  </si>
  <si>
    <t>взносы</t>
  </si>
  <si>
    <t>расходы **</t>
  </si>
  <si>
    <t>бельность</t>
  </si>
  <si>
    <t>с дохода ****</t>
  </si>
  <si>
    <t>сумма в месяц</t>
  </si>
  <si>
    <t>должности</t>
  </si>
  <si>
    <t>охраны</t>
  </si>
  <si>
    <t xml:space="preserve">исходя из </t>
  </si>
  <si>
    <t>на пост</t>
  </si>
  <si>
    <t>в месяц</t>
  </si>
  <si>
    <t>дней - 11 деж</t>
  </si>
  <si>
    <t>с учетом</t>
  </si>
  <si>
    <t>30,2% от ФОТ</t>
  </si>
  <si>
    <t xml:space="preserve">руб., </t>
  </si>
  <si>
    <t>за смену</t>
  </si>
  <si>
    <t>МРОТ, руб</t>
  </si>
  <si>
    <t>ед</t>
  </si>
  <si>
    <t>руб.</t>
  </si>
  <si>
    <t>руб</t>
  </si>
  <si>
    <t>п.7-9</t>
  </si>
  <si>
    <t>НДС не обл ****</t>
  </si>
  <si>
    <t>КРУГЛОСУТОЧНЫЙ ПОСТ</t>
  </si>
  <si>
    <t>Старший охраны объекта</t>
  </si>
  <si>
    <t>ненормированно</t>
  </si>
  <si>
    <t xml:space="preserve">Охранник </t>
  </si>
  <si>
    <t>круглосуточно</t>
  </si>
  <si>
    <t>Всего:</t>
  </si>
  <si>
    <t>за час :</t>
  </si>
  <si>
    <t>ПОЛУСУТОЧНЫЙ ПОСТ</t>
  </si>
  <si>
    <t>** накладные расходы включают расходы предприятия на содержание АУП, оперативной службы, страхование сотрудников, связь, ГСМ</t>
  </si>
  <si>
    <t>*** согласно действующей методике расчета стоимости поста на накладные расходы закладывается от 10 до 25% от зарплатных начислений</t>
  </si>
  <si>
    <t>**** в связи с применением  УСН</t>
  </si>
  <si>
    <t>10-17%</t>
  </si>
  <si>
    <t>ДВЕНАДЦАТИЧАСОВОЙ ПОСТ  - с понедельника по субботу, кроме воскресений и праздничных дней (режим школы)</t>
  </si>
  <si>
    <t>раб дни,сб с 9.00 до 18.00 кроме вых. и праздн.</t>
  </si>
  <si>
    <t>ДЕВЯТИЧАСОВОЙ ПОСТ - в рабочие дни  с воскресенья по пятницу, кроме выходных и прадничных (режим офиса)</t>
  </si>
  <si>
    <t>полусуточно ежедневно</t>
  </si>
  <si>
    <t>раб дни,сб с 7.30 до 19.30 кр вскр и празд дне</t>
  </si>
  <si>
    <t>Расчет стоимости охраны</t>
  </si>
  <si>
    <t>Примечания:</t>
  </si>
  <si>
    <t>* Режим работы старшего охраны объекта  - ненормировано, то есть в круглосуточном режиме в готовности выполнять свои обязанности</t>
  </si>
  <si>
    <t xml:space="preserve"> с расшифровкой затрат одного  поста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</si>
</sst>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%"/>
    <numFmt numFmtId="166" formatCode="_-* #,##0.00\ [$₽-419]_-;\-* #,##0.00\ [$₽-419]_-;_-* &quot;-&quot;??\ [$₽-419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166" fontId="4" fillId="0" borderId="9" xfId="0" applyNumberFormat="1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166" fontId="4" fillId="0" borderId="12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5" fillId="0" borderId="15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166" fontId="4" fillId="0" borderId="15" xfId="0" applyNumberFormat="1" applyFont="1" applyBorder="1"/>
    <xf numFmtId="166" fontId="5" fillId="0" borderId="15" xfId="0" applyNumberFormat="1" applyFont="1" applyBorder="1"/>
    <xf numFmtId="166" fontId="4" fillId="0" borderId="15" xfId="1" applyNumberFormat="1" applyFont="1" applyBorder="1"/>
    <xf numFmtId="166" fontId="5" fillId="0" borderId="16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right"/>
    </xf>
    <xf numFmtId="166" fontId="0" fillId="0" borderId="0" xfId="0" applyNumberFormat="1" applyBorder="1"/>
    <xf numFmtId="166" fontId="6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/>
    <xf numFmtId="0" fontId="3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tabSelected="1" zoomScale="75" zoomScaleNormal="75" workbookViewId="0">
      <selection activeCell="J31" sqref="J31"/>
    </sheetView>
  </sheetViews>
  <sheetFormatPr defaultRowHeight="15" x14ac:dyDescent="0.25"/>
  <cols>
    <col min="1" max="1" width="5" customWidth="1"/>
    <col min="2" max="2" width="25.85546875" customWidth="1"/>
    <col min="3" max="3" width="26.5703125" customWidth="1"/>
    <col min="5" max="5" width="16.28515625" customWidth="1"/>
    <col min="7" max="7" width="14.5703125" customWidth="1"/>
    <col min="8" max="8" width="14.28515625" customWidth="1"/>
    <col min="9" max="9" width="13.28515625" customWidth="1"/>
    <col min="10" max="10" width="16" customWidth="1"/>
    <col min="11" max="11" width="15" customWidth="1"/>
    <col min="12" max="12" width="13.140625" customWidth="1"/>
    <col min="13" max="13" width="13.7109375" customWidth="1"/>
    <col min="14" max="14" width="13" customWidth="1"/>
    <col min="15" max="15" width="16.5703125" customWidth="1"/>
  </cols>
  <sheetData>
    <row r="2" spans="1:15" ht="18.75" x14ac:dyDescent="0.3">
      <c r="B2" s="1"/>
      <c r="K2" s="2"/>
      <c r="L2" s="1"/>
    </row>
    <row r="3" spans="1:15" ht="18.75" x14ac:dyDescent="0.3">
      <c r="F3" s="3" t="s">
        <v>60</v>
      </c>
      <c r="G3" s="3"/>
      <c r="H3" s="3"/>
      <c r="I3" s="3"/>
      <c r="J3" s="3"/>
    </row>
    <row r="4" spans="1:15" ht="18.75" x14ac:dyDescent="0.3">
      <c r="F4" s="3" t="s">
        <v>63</v>
      </c>
      <c r="G4" s="3"/>
      <c r="H4" s="3"/>
      <c r="I4" s="3"/>
      <c r="J4" s="3"/>
    </row>
    <row r="5" spans="1:15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t="15.75" x14ac:dyDescent="0.25">
      <c r="A6" s="5" t="s">
        <v>0</v>
      </c>
      <c r="B6" s="6"/>
      <c r="C6" s="7" t="s">
        <v>1</v>
      </c>
      <c r="D6" s="7" t="s">
        <v>2</v>
      </c>
      <c r="E6" s="7" t="s">
        <v>3</v>
      </c>
      <c r="F6" s="5" t="s">
        <v>2</v>
      </c>
      <c r="G6" s="7" t="s">
        <v>4</v>
      </c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</row>
    <row r="7" spans="1:15" ht="15.75" x14ac:dyDescent="0.25">
      <c r="A7" s="9" t="s">
        <v>13</v>
      </c>
      <c r="B7" s="10" t="s">
        <v>14</v>
      </c>
      <c r="C7" s="11" t="s">
        <v>15</v>
      </c>
      <c r="D7" s="11" t="s">
        <v>16</v>
      </c>
      <c r="E7" s="11" t="s">
        <v>17</v>
      </c>
      <c r="F7" s="9" t="s">
        <v>18</v>
      </c>
      <c r="G7" s="11" t="s">
        <v>19</v>
      </c>
      <c r="H7" s="11"/>
      <c r="I7" s="11" t="s">
        <v>20</v>
      </c>
      <c r="J7" s="11" t="s">
        <v>21</v>
      </c>
      <c r="K7" s="11" t="s">
        <v>22</v>
      </c>
      <c r="L7" s="11" t="s">
        <v>23</v>
      </c>
      <c r="M7" s="12" t="s">
        <v>24</v>
      </c>
      <c r="N7" s="11" t="s">
        <v>25</v>
      </c>
      <c r="O7" s="13" t="s">
        <v>26</v>
      </c>
    </row>
    <row r="8" spans="1:15" ht="15.75" x14ac:dyDescent="0.25">
      <c r="A8" s="9"/>
      <c r="B8" s="10" t="s">
        <v>27</v>
      </c>
      <c r="C8" s="11"/>
      <c r="D8" s="11" t="s">
        <v>28</v>
      </c>
      <c r="E8" s="11" t="s">
        <v>29</v>
      </c>
      <c r="F8" s="9" t="s">
        <v>30</v>
      </c>
      <c r="G8" s="14" t="s">
        <v>31</v>
      </c>
      <c r="H8" s="14"/>
      <c r="I8" s="14" t="s">
        <v>32</v>
      </c>
      <c r="J8" s="14" t="s">
        <v>33</v>
      </c>
      <c r="K8" s="15" t="s">
        <v>34</v>
      </c>
      <c r="L8" s="11" t="s">
        <v>54</v>
      </c>
      <c r="M8" s="12">
        <v>7.0000000000000007E-2</v>
      </c>
      <c r="N8" s="12">
        <v>0.03</v>
      </c>
      <c r="O8" s="13" t="s">
        <v>35</v>
      </c>
    </row>
    <row r="9" spans="1:15" ht="15.75" x14ac:dyDescent="0.25">
      <c r="A9" s="16"/>
      <c r="B9" s="17"/>
      <c r="C9" s="18"/>
      <c r="D9" s="11" t="s">
        <v>36</v>
      </c>
      <c r="E9" s="11" t="s">
        <v>37</v>
      </c>
      <c r="F9" s="9" t="s">
        <v>38</v>
      </c>
      <c r="G9" s="11" t="s">
        <v>39</v>
      </c>
      <c r="H9" s="11" t="s">
        <v>40</v>
      </c>
      <c r="I9" s="11" t="s">
        <v>39</v>
      </c>
      <c r="J9" s="19" t="s">
        <v>41</v>
      </c>
      <c r="K9" s="11" t="s">
        <v>39</v>
      </c>
      <c r="L9" s="11" t="s">
        <v>39</v>
      </c>
      <c r="M9" s="11" t="s">
        <v>39</v>
      </c>
      <c r="N9" s="11" t="s">
        <v>39</v>
      </c>
      <c r="O9" s="13" t="s">
        <v>42</v>
      </c>
    </row>
    <row r="10" spans="1:15" ht="15.75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1">
        <v>7</v>
      </c>
      <c r="H10" s="21">
        <v>8</v>
      </c>
      <c r="I10" s="21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</row>
    <row r="11" spans="1:15" ht="15.75" x14ac:dyDescent="0.25">
      <c r="A11" s="22"/>
      <c r="B11" s="22"/>
      <c r="C11" s="22"/>
      <c r="D11" s="22"/>
      <c r="E11" s="23" t="s">
        <v>43</v>
      </c>
      <c r="F11" s="22"/>
      <c r="G11" s="23"/>
      <c r="H11" s="23"/>
      <c r="I11" s="23"/>
      <c r="J11" s="22"/>
      <c r="K11" s="22"/>
      <c r="L11" s="22"/>
      <c r="M11" s="22"/>
      <c r="N11" s="22"/>
      <c r="O11" s="22"/>
    </row>
    <row r="12" spans="1:15" ht="15.75" x14ac:dyDescent="0.25">
      <c r="A12" s="20">
        <v>1</v>
      </c>
      <c r="B12" s="24" t="s">
        <v>44</v>
      </c>
      <c r="C12" s="24" t="s">
        <v>45</v>
      </c>
      <c r="D12" s="20"/>
      <c r="E12" s="25">
        <v>3300</v>
      </c>
      <c r="F12" s="20">
        <v>1</v>
      </c>
      <c r="G12" s="25">
        <f>E12*F12</f>
        <v>3300</v>
      </c>
      <c r="H12" s="25">
        <f>E12*F12/12</f>
        <v>275</v>
      </c>
      <c r="I12" s="25"/>
      <c r="J12" s="25"/>
      <c r="K12" s="25"/>
      <c r="L12" s="25"/>
      <c r="M12" s="25"/>
      <c r="N12" s="26"/>
      <c r="O12" s="25"/>
    </row>
    <row r="13" spans="1:15" ht="15.75" x14ac:dyDescent="0.25">
      <c r="A13" s="27">
        <f>A12+1</f>
        <v>2</v>
      </c>
      <c r="B13" s="28" t="s">
        <v>46</v>
      </c>
      <c r="C13" s="20" t="s">
        <v>47</v>
      </c>
      <c r="D13" s="20">
        <v>24</v>
      </c>
      <c r="E13" s="25">
        <v>12615</v>
      </c>
      <c r="F13" s="27">
        <v>4</v>
      </c>
      <c r="G13" s="25">
        <f>E13*F13</f>
        <v>50460</v>
      </c>
      <c r="H13" s="25">
        <f>E13*F13/12</f>
        <v>4205</v>
      </c>
      <c r="I13" s="25">
        <f>E13/7.5*11/12</f>
        <v>1541.8333333333333</v>
      </c>
      <c r="J13" s="25"/>
      <c r="K13" s="25"/>
      <c r="L13" s="25"/>
      <c r="M13" s="25"/>
      <c r="N13" s="26"/>
      <c r="O13" s="29"/>
    </row>
    <row r="14" spans="1:15" ht="16.5" thickBot="1" x14ac:dyDescent="0.3">
      <c r="A14" s="30"/>
      <c r="B14" s="31"/>
      <c r="C14" s="32" t="s">
        <v>48</v>
      </c>
      <c r="D14" s="33"/>
      <c r="E14" s="34"/>
      <c r="F14" s="34"/>
      <c r="G14" s="34">
        <f>SUM(G12:G13)</f>
        <v>53760</v>
      </c>
      <c r="H14" s="34">
        <f>SUM(H12:H13)</f>
        <v>4480</v>
      </c>
      <c r="I14" s="34">
        <f>SUM(I12:I13)</f>
        <v>1541.8333333333333</v>
      </c>
      <c r="J14" s="35">
        <f>G14+H14+I14</f>
        <v>59781.833333333336</v>
      </c>
      <c r="K14" s="34">
        <f>(J14*0.302)</f>
        <v>18054.113666666668</v>
      </c>
      <c r="L14" s="34">
        <f>J14*0.1</f>
        <v>5978.1833333333343</v>
      </c>
      <c r="M14" s="34">
        <f>(J14+K14+L14)*0.07</f>
        <v>5866.9891233333337</v>
      </c>
      <c r="N14" s="36">
        <f>(J14+K14+L14+M14)*0.03</f>
        <v>2690.4335836999999</v>
      </c>
      <c r="O14" s="37">
        <f>J14+K14+L14+M14+N14</f>
        <v>92371.553040366663</v>
      </c>
    </row>
    <row r="15" spans="1:15" ht="15.75" x14ac:dyDescent="0.25">
      <c r="A15" s="38"/>
      <c r="B15" s="39"/>
      <c r="C15" s="40"/>
      <c r="D15" s="38"/>
      <c r="E15" s="41"/>
      <c r="F15" s="41"/>
      <c r="G15" s="41"/>
      <c r="H15" s="41"/>
      <c r="I15" s="41"/>
      <c r="J15" s="41"/>
      <c r="K15" s="41"/>
      <c r="L15" s="41"/>
      <c r="M15" s="42"/>
      <c r="N15" s="43" t="s">
        <v>49</v>
      </c>
      <c r="O15" s="44">
        <f>O14/730</f>
        <v>126.53637402789954</v>
      </c>
    </row>
    <row r="16" spans="1:15" ht="15.75" x14ac:dyDescent="0.25">
      <c r="E16" s="45" t="s">
        <v>50</v>
      </c>
    </row>
    <row r="17" spans="1:15" ht="15.75" x14ac:dyDescent="0.25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1">
        <v>7</v>
      </c>
      <c r="H17" s="21">
        <v>8</v>
      </c>
      <c r="I17" s="21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</row>
    <row r="18" spans="1:15" ht="15.75" x14ac:dyDescent="0.25">
      <c r="A18" s="27">
        <v>1</v>
      </c>
      <c r="B18" s="28" t="s">
        <v>44</v>
      </c>
      <c r="C18" s="24" t="s">
        <v>45</v>
      </c>
      <c r="D18" s="20"/>
      <c r="E18" s="25">
        <v>3000</v>
      </c>
      <c r="F18" s="27">
        <v>1</v>
      </c>
      <c r="G18" s="25">
        <f>E18*F18</f>
        <v>3000</v>
      </c>
      <c r="H18" s="25">
        <f>E18*F18/12</f>
        <v>250</v>
      </c>
      <c r="I18" s="25"/>
      <c r="J18" s="25"/>
      <c r="K18" s="25"/>
      <c r="L18" s="25"/>
      <c r="M18" s="25"/>
      <c r="N18" s="26"/>
      <c r="O18" s="29"/>
    </row>
    <row r="19" spans="1:15" ht="15.75" x14ac:dyDescent="0.25">
      <c r="A19" s="27">
        <f>A18+1</f>
        <v>2</v>
      </c>
      <c r="B19" s="28" t="s">
        <v>46</v>
      </c>
      <c r="C19" s="20" t="s">
        <v>58</v>
      </c>
      <c r="D19" s="20">
        <v>12</v>
      </c>
      <c r="E19" s="25">
        <v>12615</v>
      </c>
      <c r="F19" s="27">
        <v>2</v>
      </c>
      <c r="G19" s="25">
        <f>E19*F19</f>
        <v>25230</v>
      </c>
      <c r="H19" s="25">
        <f>E19*F19/12</f>
        <v>2102.5</v>
      </c>
      <c r="I19" s="25">
        <f>E19/15*11/12</f>
        <v>770.91666666666663</v>
      </c>
      <c r="J19" s="25"/>
      <c r="K19" s="25"/>
      <c r="L19" s="25"/>
      <c r="M19" s="25"/>
      <c r="N19" s="26"/>
      <c r="O19" s="29"/>
    </row>
    <row r="20" spans="1:15" ht="16.5" thickBot="1" x14ac:dyDescent="0.3">
      <c r="A20" s="30"/>
      <c r="B20" s="31"/>
      <c r="C20" s="32" t="s">
        <v>48</v>
      </c>
      <c r="D20" s="33"/>
      <c r="E20" s="34"/>
      <c r="F20" s="34"/>
      <c r="G20" s="34">
        <f>SUM(G18:G19)</f>
        <v>28230</v>
      </c>
      <c r="H20" s="34">
        <f>SUM(H18:H19)</f>
        <v>2352.5</v>
      </c>
      <c r="I20" s="34">
        <f>SUM(I18:I19)</f>
        <v>770.91666666666663</v>
      </c>
      <c r="J20" s="35">
        <f>G20+H20+I20</f>
        <v>31353.416666666668</v>
      </c>
      <c r="K20" s="34">
        <f>(J20*0.302)</f>
        <v>9468.7318333333333</v>
      </c>
      <c r="L20" s="34">
        <f>J20*0.15</f>
        <v>4703.0124999999998</v>
      </c>
      <c r="M20" s="34">
        <f>(J20+K20+L20)*0.07</f>
        <v>3186.7612700000004</v>
      </c>
      <c r="N20" s="36">
        <f>(J20+K20+L20+M20)*0.03</f>
        <v>1461.3576681</v>
      </c>
      <c r="O20" s="37">
        <f>J20+K20+L20+M20+N20</f>
        <v>50173.2799381</v>
      </c>
    </row>
    <row r="21" spans="1:15" ht="15.75" x14ac:dyDescent="0.25">
      <c r="A21" s="38"/>
      <c r="B21" s="39"/>
      <c r="C21" s="40"/>
      <c r="D21" s="38"/>
      <c r="E21" s="41"/>
      <c r="F21" s="41"/>
      <c r="G21" s="41"/>
      <c r="H21" s="41"/>
      <c r="I21" s="41"/>
      <c r="J21" s="41"/>
      <c r="K21" s="41"/>
      <c r="L21" s="41"/>
      <c r="M21" s="42"/>
      <c r="N21" s="43" t="s">
        <v>49</v>
      </c>
      <c r="O21" s="44">
        <f>O20/365</f>
        <v>137.46104092630137</v>
      </c>
    </row>
    <row r="22" spans="1:15" ht="15.75" x14ac:dyDescent="0.25">
      <c r="E22" s="45" t="s">
        <v>55</v>
      </c>
    </row>
    <row r="23" spans="1:15" ht="15.75" x14ac:dyDescent="0.25">
      <c r="A23" s="20">
        <v>1</v>
      </c>
      <c r="B23" s="20">
        <v>2</v>
      </c>
      <c r="C23" s="20">
        <v>3</v>
      </c>
      <c r="D23" s="20">
        <v>4</v>
      </c>
      <c r="E23" s="20">
        <v>5</v>
      </c>
      <c r="F23" s="20">
        <v>6</v>
      </c>
      <c r="G23" s="21">
        <v>7</v>
      </c>
      <c r="H23" s="21">
        <v>8</v>
      </c>
      <c r="I23" s="21">
        <v>9</v>
      </c>
      <c r="J23" s="20">
        <v>10</v>
      </c>
      <c r="K23" s="20">
        <v>11</v>
      </c>
      <c r="L23" s="20">
        <v>12</v>
      </c>
      <c r="M23" s="20">
        <v>13</v>
      </c>
      <c r="N23" s="20">
        <v>14</v>
      </c>
      <c r="O23" s="20">
        <v>15</v>
      </c>
    </row>
    <row r="24" spans="1:15" ht="15.75" x14ac:dyDescent="0.25">
      <c r="A24" s="27">
        <v>1</v>
      </c>
      <c r="B24" s="28" t="s">
        <v>44</v>
      </c>
      <c r="C24" s="24" t="s">
        <v>45</v>
      </c>
      <c r="D24" s="20"/>
      <c r="E24" s="25">
        <v>2500</v>
      </c>
      <c r="F24" s="27">
        <v>1</v>
      </c>
      <c r="G24" s="25">
        <f>E24*F24</f>
        <v>2500</v>
      </c>
      <c r="H24" s="25">
        <f>E24*F24/12</f>
        <v>208.33333333333334</v>
      </c>
      <c r="I24" s="25"/>
      <c r="J24" s="25"/>
      <c r="K24" s="25"/>
      <c r="L24" s="25"/>
      <c r="M24" s="25"/>
      <c r="N24" s="26"/>
      <c r="O24" s="29"/>
    </row>
    <row r="25" spans="1:15" ht="33" customHeight="1" x14ac:dyDescent="0.25">
      <c r="A25" s="27">
        <f>A24+1</f>
        <v>2</v>
      </c>
      <c r="B25" s="28" t="s">
        <v>46</v>
      </c>
      <c r="C25" s="49" t="s">
        <v>59</v>
      </c>
      <c r="D25" s="20">
        <v>12</v>
      </c>
      <c r="E25" s="25">
        <v>12615</v>
      </c>
      <c r="F25" s="46">
        <f>D25*26/168</f>
        <v>1.8571428571428572</v>
      </c>
      <c r="G25" s="25">
        <f>E25*F25</f>
        <v>23427.857142857145</v>
      </c>
      <c r="H25" s="25">
        <f>E25*F25/12</f>
        <v>1952.3214285714287</v>
      </c>
      <c r="I25" s="25"/>
      <c r="J25" s="25"/>
      <c r="K25" s="25"/>
      <c r="L25" s="25"/>
      <c r="M25" s="25"/>
      <c r="N25" s="26"/>
      <c r="O25" s="29"/>
    </row>
    <row r="26" spans="1:15" ht="16.5" thickBot="1" x14ac:dyDescent="0.3">
      <c r="A26" s="30"/>
      <c r="B26" s="31"/>
      <c r="C26" s="32" t="s">
        <v>48</v>
      </c>
      <c r="D26" s="33"/>
      <c r="E26" s="34"/>
      <c r="F26" s="34"/>
      <c r="G26" s="34">
        <f>SUM(G24:G25)</f>
        <v>25927.857142857145</v>
      </c>
      <c r="H26" s="34">
        <f>SUM(H24:H25)</f>
        <v>2160.6547619047619</v>
      </c>
      <c r="I26" s="34">
        <f>SUM(I24:I25)</f>
        <v>0</v>
      </c>
      <c r="J26" s="35">
        <f>G26+H26+I26</f>
        <v>28088.511904761908</v>
      </c>
      <c r="K26" s="34">
        <f>(J26*0.302)</f>
        <v>8482.7305952380957</v>
      </c>
      <c r="L26" s="34">
        <f>J26*0.17</f>
        <v>4775.0470238095249</v>
      </c>
      <c r="M26" s="34">
        <f>(J26+K26+L26)*0.07</f>
        <v>2894.2402666666671</v>
      </c>
      <c r="N26" s="36">
        <f>(J26+K26+L26+M26)*0.03</f>
        <v>1327.2158937142858</v>
      </c>
      <c r="O26" s="37">
        <f>J26+K26+L26+M26+N26</f>
        <v>45567.745684190486</v>
      </c>
    </row>
    <row r="27" spans="1:15" ht="15.75" x14ac:dyDescent="0.25">
      <c r="A27" s="38"/>
      <c r="B27" s="39"/>
      <c r="C27" s="40"/>
      <c r="D27" s="38"/>
      <c r="E27" s="41"/>
      <c r="F27" s="41"/>
      <c r="G27" s="41"/>
      <c r="H27" s="41"/>
      <c r="I27" s="41"/>
      <c r="J27" s="41"/>
      <c r="K27" s="41"/>
      <c r="L27" s="41"/>
      <c r="M27" s="42"/>
      <c r="N27" s="43" t="s">
        <v>49</v>
      </c>
      <c r="O27" s="44">
        <f>O26/(12*26)</f>
        <v>146.05046693650797</v>
      </c>
    </row>
    <row r="28" spans="1:15" ht="15.75" x14ac:dyDescent="0.25">
      <c r="E28" s="45" t="s">
        <v>57</v>
      </c>
    </row>
    <row r="29" spans="1:15" ht="15.75" x14ac:dyDescent="0.25">
      <c r="A29" s="20">
        <v>1</v>
      </c>
      <c r="B29" s="20">
        <v>2</v>
      </c>
      <c r="C29" s="20">
        <v>3</v>
      </c>
      <c r="D29" s="20">
        <v>4</v>
      </c>
      <c r="E29" s="20">
        <v>5</v>
      </c>
      <c r="F29" s="20">
        <v>6</v>
      </c>
      <c r="G29" s="21">
        <v>7</v>
      </c>
      <c r="H29" s="21">
        <v>8</v>
      </c>
      <c r="I29" s="21">
        <v>9</v>
      </c>
      <c r="J29" s="20">
        <v>10</v>
      </c>
      <c r="K29" s="20">
        <v>11</v>
      </c>
      <c r="L29" s="20">
        <v>12</v>
      </c>
      <c r="M29" s="20">
        <v>13</v>
      </c>
      <c r="N29" s="20">
        <v>14</v>
      </c>
      <c r="O29" s="20">
        <v>15</v>
      </c>
    </row>
    <row r="30" spans="1:15" ht="15.75" x14ac:dyDescent="0.25">
      <c r="A30" s="27">
        <v>1</v>
      </c>
      <c r="B30" s="28" t="s">
        <v>44</v>
      </c>
      <c r="C30" s="24" t="s">
        <v>45</v>
      </c>
      <c r="D30" s="20"/>
      <c r="E30" s="25">
        <v>2500</v>
      </c>
      <c r="F30" s="27">
        <v>1</v>
      </c>
      <c r="G30" s="25">
        <f>E30*F30</f>
        <v>2500</v>
      </c>
      <c r="H30" s="25">
        <f>E30*F30/12</f>
        <v>208.33333333333334</v>
      </c>
      <c r="I30" s="25"/>
      <c r="J30" s="25"/>
      <c r="K30" s="25"/>
      <c r="L30" s="25"/>
      <c r="M30" s="25"/>
      <c r="N30" s="26"/>
      <c r="O30" s="29"/>
    </row>
    <row r="31" spans="1:15" ht="33.75" customHeight="1" x14ac:dyDescent="0.25">
      <c r="A31" s="27">
        <f>A30+1</f>
        <v>2</v>
      </c>
      <c r="B31" s="28" t="s">
        <v>46</v>
      </c>
      <c r="C31" s="49" t="s">
        <v>56</v>
      </c>
      <c r="D31" s="20">
        <v>9</v>
      </c>
      <c r="E31" s="25">
        <v>12615</v>
      </c>
      <c r="F31" s="46">
        <f>D31*22/168</f>
        <v>1.1785714285714286</v>
      </c>
      <c r="G31" s="25">
        <f>E31*F31</f>
        <v>14867.678571428572</v>
      </c>
      <c r="H31" s="25">
        <f>E31*F31/12</f>
        <v>1238.9732142857144</v>
      </c>
      <c r="I31" s="25"/>
      <c r="J31" s="25"/>
      <c r="K31" s="25"/>
      <c r="L31" s="25"/>
      <c r="M31" s="25"/>
      <c r="N31" s="26"/>
      <c r="O31" s="29"/>
    </row>
    <row r="32" spans="1:15" ht="16.5" thickBot="1" x14ac:dyDescent="0.3">
      <c r="A32" s="30"/>
      <c r="B32" s="31"/>
      <c r="C32" s="32" t="s">
        <v>48</v>
      </c>
      <c r="D32" s="33"/>
      <c r="E32" s="34"/>
      <c r="F32" s="34"/>
      <c r="G32" s="34">
        <f>SUM(G30:G31)</f>
        <v>17367.678571428572</v>
      </c>
      <c r="H32" s="34">
        <f>SUM(H30:H31)</f>
        <v>1447.3065476190477</v>
      </c>
      <c r="I32" s="34">
        <f>SUM(I30:I31)</f>
        <v>0</v>
      </c>
      <c r="J32" s="35">
        <f>G32+H32+I32</f>
        <v>18814.985119047618</v>
      </c>
      <c r="K32" s="34">
        <f>(J32*0.302)</f>
        <v>5682.125505952381</v>
      </c>
      <c r="L32" s="34">
        <f>J32*0.17</f>
        <v>3198.5474702380952</v>
      </c>
      <c r="M32" s="34">
        <f>(J32+K32+L32)*0.07</f>
        <v>1938.6960666666671</v>
      </c>
      <c r="N32" s="36">
        <f>(J32+K32+L32+M32)*0.03</f>
        <v>889.03062485714293</v>
      </c>
      <c r="O32" s="37">
        <f>J32+K32+L32+M32+N32</f>
        <v>30523.384786761908</v>
      </c>
    </row>
    <row r="33" spans="1:15" ht="15.75" x14ac:dyDescent="0.25">
      <c r="A33" s="38"/>
      <c r="B33" s="50"/>
      <c r="C33" s="40"/>
      <c r="D33" s="38"/>
      <c r="E33" s="41"/>
      <c r="F33" s="41"/>
      <c r="G33" s="41"/>
      <c r="H33" s="41"/>
      <c r="I33" s="41"/>
      <c r="J33" s="41"/>
      <c r="K33" s="41"/>
      <c r="L33" s="41"/>
      <c r="M33" s="42"/>
      <c r="N33" s="43" t="s">
        <v>49</v>
      </c>
      <c r="O33" s="44">
        <f>O32/(9*22)</f>
        <v>154.15850902405003</v>
      </c>
    </row>
    <row r="34" spans="1:15" ht="15.75" x14ac:dyDescent="0.25">
      <c r="B34" s="51" t="s">
        <v>61</v>
      </c>
      <c r="C34" s="47" t="s">
        <v>62</v>
      </c>
      <c r="D34" s="47"/>
      <c r="E34" s="47"/>
    </row>
    <row r="35" spans="1:15" ht="15.75" x14ac:dyDescent="0.25">
      <c r="C35" s="47" t="s">
        <v>51</v>
      </c>
      <c r="D35" s="47"/>
      <c r="E35" s="47"/>
    </row>
    <row r="36" spans="1:15" ht="15.75" x14ac:dyDescent="0.25">
      <c r="C36" s="47" t="s">
        <v>52</v>
      </c>
      <c r="D36" s="47"/>
      <c r="E36" s="47"/>
    </row>
    <row r="37" spans="1:15" x14ac:dyDescent="0.25">
      <c r="C37" t="s">
        <v>53</v>
      </c>
    </row>
    <row r="39" spans="1:15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</row>
    <row r="41" spans="1:15" ht="18.75" x14ac:dyDescent="0.3">
      <c r="B41" s="48"/>
      <c r="K41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2020-01-24T08:50:49Z</dcterms:modified>
</cp:coreProperties>
</file>